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720" yWindow="720" windowWidth="24060" windowHeight="15920"/>
  </bookViews>
  <sheets>
    <sheet name="Sheet1" sheetId="1" r:id="rId1"/>
  </sheets>
  <calcPr calcId="130406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20" i="1"/>
  <c r="L20"/>
  <c r="M20"/>
  <c r="N20"/>
  <c r="O20"/>
  <c r="R20"/>
  <c r="S20"/>
  <c r="K21"/>
  <c r="L21"/>
  <c r="M21"/>
  <c r="N21"/>
  <c r="O21"/>
  <c r="R21"/>
  <c r="S21"/>
  <c r="K19"/>
  <c r="L19"/>
  <c r="M19"/>
  <c r="N19"/>
  <c r="O19"/>
  <c r="R19"/>
  <c r="S19"/>
  <c r="K8"/>
  <c r="K9"/>
  <c r="K10"/>
  <c r="K11"/>
  <c r="K7"/>
  <c r="K15"/>
  <c r="K16"/>
  <c r="K14"/>
  <c r="L15"/>
  <c r="M15"/>
  <c r="N15"/>
  <c r="O15"/>
  <c r="F15"/>
  <c r="R15"/>
  <c r="S15"/>
  <c r="L16"/>
  <c r="M16"/>
  <c r="N16"/>
  <c r="O16"/>
  <c r="F16"/>
  <c r="R16"/>
  <c r="S16"/>
  <c r="L14"/>
  <c r="M14"/>
  <c r="N14"/>
  <c r="O14"/>
  <c r="F14"/>
  <c r="R14"/>
  <c r="S14"/>
  <c r="L8"/>
  <c r="M8"/>
  <c r="N8"/>
  <c r="O8"/>
  <c r="R8"/>
  <c r="S8"/>
  <c r="L9"/>
  <c r="M9"/>
  <c r="N9"/>
  <c r="O9"/>
  <c r="R9"/>
  <c r="S9"/>
  <c r="L10"/>
  <c r="M10"/>
  <c r="N10"/>
  <c r="O10"/>
  <c r="R10"/>
  <c r="S10"/>
  <c r="L11"/>
  <c r="M11"/>
  <c r="N11"/>
  <c r="O11"/>
  <c r="R11"/>
  <c r="S11"/>
  <c r="L7"/>
  <c r="M7"/>
  <c r="N7"/>
  <c r="O7"/>
  <c r="R7"/>
  <c r="S7"/>
  <c r="F3"/>
  <c r="R3"/>
  <c r="F4"/>
  <c r="R4"/>
  <c r="K3"/>
  <c r="L3"/>
  <c r="M3"/>
  <c r="N3"/>
  <c r="O3"/>
  <c r="S3"/>
  <c r="K4"/>
  <c r="L4"/>
  <c r="M4"/>
  <c r="N4"/>
  <c r="O4"/>
  <c r="S4"/>
  <c r="F2"/>
  <c r="K2"/>
  <c r="L2"/>
  <c r="M2"/>
  <c r="N2"/>
  <c r="O2"/>
  <c r="R2"/>
  <c r="S2"/>
  <c r="V4"/>
  <c r="T21"/>
  <c r="T20"/>
  <c r="T19"/>
  <c r="T9"/>
  <c r="T7"/>
  <c r="T8"/>
  <c r="T10"/>
  <c r="T11"/>
  <c r="T16"/>
  <c r="T14"/>
  <c r="T15"/>
</calcChain>
</file>

<file path=xl/sharedStrings.xml><?xml version="1.0" encoding="utf-8"?>
<sst xmlns="http://schemas.openxmlformats.org/spreadsheetml/2006/main" count="54" uniqueCount="40">
  <si>
    <r>
      <t xml:space="preserve">log </t>
    </r>
    <r>
      <rPr>
        <i/>
        <sz val="8"/>
        <color indexed="9"/>
        <rFont val="Times New Roman"/>
      </rPr>
      <t>R</t>
    </r>
    <r>
      <rPr>
        <sz val="8"/>
        <color indexed="9"/>
        <rFont val="Times New Roman"/>
      </rPr>
      <t>(25)</t>
    </r>
    <phoneticPr fontId="1" type="noConversion"/>
  </si>
  <si>
    <r>
      <t>pH</t>
    </r>
    <r>
      <rPr>
        <vertAlign val="subscript"/>
        <sz val="8"/>
        <color indexed="9"/>
        <rFont val="Times New Roman"/>
      </rPr>
      <t>T</t>
    </r>
    <phoneticPr fontId="1" type="noConversion"/>
  </si>
  <si>
    <r>
      <t>A</t>
    </r>
    <r>
      <rPr>
        <vertAlign val="subscript"/>
        <sz val="8"/>
        <color indexed="9"/>
        <rFont val="Times New Roman"/>
      </rPr>
      <t>T</t>
    </r>
    <r>
      <rPr>
        <sz val="8"/>
        <color indexed="9"/>
        <rFont val="Times New Roman"/>
      </rPr>
      <t xml:space="preserve"> (µmol kg sw</t>
    </r>
    <r>
      <rPr>
        <vertAlign val="superscript"/>
        <sz val="8"/>
        <color indexed="9"/>
        <rFont val="Times New Roman"/>
      </rPr>
      <t>-1</t>
    </r>
    <r>
      <rPr>
        <sz val="8"/>
        <color indexed="9"/>
        <rFont val="Times New Roman"/>
      </rPr>
      <t>)</t>
    </r>
    <phoneticPr fontId="1" type="noConversion"/>
  </si>
  <si>
    <r>
      <t>589</t>
    </r>
    <r>
      <rPr>
        <i/>
        <sz val="8"/>
        <color indexed="9"/>
        <rFont val="Times New Roman"/>
      </rPr>
      <t>A</t>
    </r>
    <phoneticPr fontId="1" type="noConversion"/>
  </si>
  <si>
    <r>
      <t>432</t>
    </r>
    <r>
      <rPr>
        <i/>
        <sz val="8"/>
        <color indexed="9"/>
        <rFont val="Times New Roman"/>
      </rPr>
      <t>A</t>
    </r>
    <phoneticPr fontId="1" type="noConversion"/>
  </si>
  <si>
    <r>
      <t>750</t>
    </r>
    <r>
      <rPr>
        <i/>
        <sz val="8"/>
        <color indexed="9"/>
        <rFont val="Times New Roman"/>
      </rPr>
      <t>A</t>
    </r>
    <phoneticPr fontId="1" type="noConversion"/>
  </si>
  <si>
    <r>
      <t>M</t>
    </r>
    <r>
      <rPr>
        <vertAlign val="subscript"/>
        <sz val="8"/>
        <color indexed="8"/>
        <rFont val="Times New Roman"/>
      </rPr>
      <t>A</t>
    </r>
    <r>
      <rPr>
        <sz val="8"/>
        <color indexed="8"/>
        <rFont val="Times New Roman"/>
      </rPr>
      <t xml:space="preserve"> (g)</t>
    </r>
    <phoneticPr fontId="1" type="noConversion"/>
  </si>
  <si>
    <r>
      <t>M</t>
    </r>
    <r>
      <rPr>
        <vertAlign val="subscript"/>
        <sz val="8"/>
        <color indexed="9"/>
        <rFont val="Times New Roman"/>
      </rPr>
      <t>A</t>
    </r>
    <r>
      <rPr>
        <sz val="8"/>
        <color indexed="9"/>
        <rFont val="Times New Roman"/>
      </rPr>
      <t xml:space="preserve"> (g)</t>
    </r>
    <phoneticPr fontId="1" type="noConversion"/>
  </si>
  <si>
    <r>
      <t>[H+]</t>
    </r>
    <r>
      <rPr>
        <vertAlign val="subscript"/>
        <sz val="8"/>
        <color indexed="8"/>
        <rFont val="Times New Roman"/>
      </rPr>
      <t>ASW</t>
    </r>
    <phoneticPr fontId="1" type="noConversion"/>
  </si>
  <si>
    <r>
      <t>[H+]</t>
    </r>
    <r>
      <rPr>
        <vertAlign val="subscript"/>
        <sz val="8"/>
        <color indexed="9"/>
        <rFont val="Times New Roman"/>
      </rPr>
      <t>ASW</t>
    </r>
    <phoneticPr fontId="1" type="noConversion"/>
  </si>
  <si>
    <r>
      <t>M</t>
    </r>
    <r>
      <rPr>
        <vertAlign val="subscript"/>
        <sz val="8"/>
        <color indexed="8"/>
        <rFont val="Times New Roman"/>
      </rPr>
      <t>ASW</t>
    </r>
    <r>
      <rPr>
        <sz val="8"/>
        <color indexed="8"/>
        <rFont val="Times New Roman"/>
      </rPr>
      <t xml:space="preserve"> (g)</t>
    </r>
    <phoneticPr fontId="1" type="noConversion"/>
  </si>
  <si>
    <r>
      <t>M</t>
    </r>
    <r>
      <rPr>
        <vertAlign val="subscript"/>
        <sz val="8"/>
        <color indexed="9"/>
        <rFont val="Times New Roman"/>
      </rPr>
      <t>ASW</t>
    </r>
    <r>
      <rPr>
        <sz val="8"/>
        <color indexed="9"/>
        <rFont val="Times New Roman"/>
      </rPr>
      <t xml:space="preserve"> (g)</t>
    </r>
    <phoneticPr fontId="1" type="noConversion"/>
  </si>
  <si>
    <r>
      <t>M</t>
    </r>
    <r>
      <rPr>
        <vertAlign val="subscript"/>
        <sz val="8"/>
        <color indexed="8"/>
        <rFont val="Times New Roman"/>
      </rPr>
      <t>SW</t>
    </r>
    <r>
      <rPr>
        <sz val="8"/>
        <color indexed="8"/>
        <rFont val="Times New Roman"/>
      </rPr>
      <t xml:space="preserve"> (g)</t>
    </r>
    <phoneticPr fontId="1" type="noConversion"/>
  </si>
  <si>
    <r>
      <t>M</t>
    </r>
    <r>
      <rPr>
        <vertAlign val="subscript"/>
        <sz val="8"/>
        <color indexed="9"/>
        <rFont val="Times New Roman"/>
      </rPr>
      <t>SW</t>
    </r>
    <r>
      <rPr>
        <sz val="8"/>
        <color indexed="9"/>
        <rFont val="Times New Roman"/>
      </rPr>
      <t xml:space="preserve"> (g)</t>
    </r>
    <phoneticPr fontId="1" type="noConversion"/>
  </si>
  <si>
    <r>
      <t xml:space="preserve">average </t>
    </r>
    <r>
      <rPr>
        <i/>
        <sz val="8"/>
        <rFont val="Times New Roman"/>
      </rPr>
      <t>N</t>
    </r>
    <r>
      <rPr>
        <vertAlign val="subscript"/>
        <sz val="8"/>
        <rFont val="Times New Roman"/>
      </rPr>
      <t>A</t>
    </r>
    <r>
      <rPr>
        <sz val="8"/>
        <rFont val="Times New Roman"/>
      </rPr>
      <t xml:space="preserve"> =</t>
    </r>
    <phoneticPr fontId="1" type="noConversion"/>
  </si>
  <si>
    <r>
      <t xml:space="preserve">measured alkalinity values using calculated acid normality = 0.10008 </t>
    </r>
    <r>
      <rPr>
        <i/>
        <sz val="8"/>
        <rFont val="Times New Roman"/>
      </rPr>
      <t>A</t>
    </r>
    <r>
      <rPr>
        <vertAlign val="subscript"/>
        <sz val="8"/>
        <rFont val="Times New Roman"/>
      </rPr>
      <t>T</t>
    </r>
    <r>
      <rPr>
        <sz val="8"/>
        <rFont val="Times New Roman"/>
      </rPr>
      <t xml:space="preserve"> of CRM = 2231.8 </t>
    </r>
    <phoneticPr fontId="1" type="noConversion"/>
  </si>
  <si>
    <t>Run</t>
  </si>
  <si>
    <t>CRM-098-698</t>
  </si>
  <si>
    <t>student sample</t>
  </si>
  <si>
    <t>Analysis Date</t>
    <phoneticPr fontId="1" type="noConversion"/>
  </si>
  <si>
    <t>Analysis Time</t>
    <phoneticPr fontId="1" type="noConversion"/>
  </si>
  <si>
    <t>CRM ID</t>
    <phoneticPr fontId="1" type="noConversion"/>
  </si>
  <si>
    <t>CRM-098-698</t>
    <phoneticPr fontId="1" type="noConversion"/>
  </si>
  <si>
    <t>Analysis Date</t>
    <phoneticPr fontId="1" type="noConversion"/>
  </si>
  <si>
    <t>Sample ID</t>
    <phoneticPr fontId="1" type="noConversion"/>
  </si>
  <si>
    <t>Salinity</t>
    <phoneticPr fontId="1" type="noConversion"/>
  </si>
  <si>
    <r>
      <t>A</t>
    </r>
    <r>
      <rPr>
        <vertAlign val="subscript"/>
        <sz val="8"/>
        <color indexed="9"/>
        <rFont val="Times New Roman"/>
      </rPr>
      <t>T</t>
    </r>
    <r>
      <rPr>
        <sz val="8"/>
        <color indexed="9"/>
        <rFont val="Times New Roman"/>
      </rPr>
      <t xml:space="preserve"> (mol kg sw</t>
    </r>
    <r>
      <rPr>
        <vertAlign val="superscript"/>
        <sz val="8"/>
        <color indexed="9"/>
        <rFont val="Times New Roman"/>
      </rPr>
      <t>-1</t>
    </r>
    <r>
      <rPr>
        <sz val="8"/>
        <color indexed="9"/>
        <rFont val="Times New Roman"/>
      </rPr>
      <t>)</t>
    </r>
    <phoneticPr fontId="1" type="noConversion"/>
  </si>
  <si>
    <t>Run</t>
    <phoneticPr fontId="1" type="noConversion"/>
  </si>
  <si>
    <t>Analysis Temp. (˚C)</t>
    <phoneticPr fontId="1" type="noConversion"/>
  </si>
  <si>
    <r>
      <t>589</t>
    </r>
    <r>
      <rPr>
        <i/>
        <sz val="8"/>
        <color indexed="8"/>
        <rFont val="Times New Roman"/>
      </rPr>
      <t>A</t>
    </r>
    <phoneticPr fontId="1" type="noConversion"/>
  </si>
  <si>
    <r>
      <t>432</t>
    </r>
    <r>
      <rPr>
        <i/>
        <sz val="8"/>
        <color indexed="8"/>
        <rFont val="Times New Roman"/>
      </rPr>
      <t>A</t>
    </r>
    <phoneticPr fontId="1" type="noConversion"/>
  </si>
  <si>
    <r>
      <t>750</t>
    </r>
    <r>
      <rPr>
        <i/>
        <sz val="8"/>
        <color indexed="8"/>
        <rFont val="Times New Roman"/>
      </rPr>
      <t>A</t>
    </r>
    <phoneticPr fontId="1" type="noConversion"/>
  </si>
  <si>
    <t>R</t>
    <phoneticPr fontId="1" type="noConversion"/>
  </si>
  <si>
    <r>
      <t>R</t>
    </r>
    <r>
      <rPr>
        <sz val="8"/>
        <color indexed="8"/>
        <rFont val="Times New Roman"/>
      </rPr>
      <t>(25)</t>
    </r>
    <phoneticPr fontId="1" type="noConversion"/>
  </si>
  <si>
    <r>
      <t xml:space="preserve">log </t>
    </r>
    <r>
      <rPr>
        <i/>
        <sz val="8"/>
        <color indexed="8"/>
        <rFont val="Times New Roman"/>
      </rPr>
      <t>R</t>
    </r>
    <r>
      <rPr>
        <sz val="8"/>
        <color indexed="8"/>
        <rFont val="Times New Roman"/>
      </rPr>
      <t>(25)</t>
    </r>
    <phoneticPr fontId="1" type="noConversion"/>
  </si>
  <si>
    <r>
      <t>pH</t>
    </r>
    <r>
      <rPr>
        <vertAlign val="subscript"/>
        <sz val="8"/>
        <color indexed="8"/>
        <rFont val="Times New Roman"/>
      </rPr>
      <t>T</t>
    </r>
    <phoneticPr fontId="1" type="noConversion"/>
  </si>
  <si>
    <r>
      <t>N</t>
    </r>
    <r>
      <rPr>
        <vertAlign val="subscript"/>
        <sz val="8"/>
        <color indexed="8"/>
        <rFont val="Times New Roman"/>
      </rPr>
      <t>A</t>
    </r>
    <phoneticPr fontId="1" type="noConversion"/>
  </si>
  <si>
    <t>R</t>
    <phoneticPr fontId="1" type="noConversion"/>
  </si>
  <si>
    <r>
      <t>R</t>
    </r>
    <r>
      <rPr>
        <sz val="8"/>
        <color indexed="9"/>
        <rFont val="Times New Roman"/>
      </rPr>
      <t>(25)</t>
    </r>
    <phoneticPr fontId="1" type="noConversion"/>
  </si>
  <si>
    <r>
      <t xml:space="preserve">measured alkalinity values using known HCl standard N = 0.1000017 </t>
    </r>
    <r>
      <rPr>
        <i/>
        <sz val="8"/>
        <rFont val="Times New Roman"/>
      </rPr>
      <t>A</t>
    </r>
    <r>
      <rPr>
        <vertAlign val="subscript"/>
        <sz val="8"/>
        <rFont val="Times New Roman"/>
      </rPr>
      <t>T</t>
    </r>
    <r>
      <rPr>
        <sz val="8"/>
        <rFont val="Times New Roman"/>
      </rPr>
      <t xml:space="preserve"> of CRM = 2231.8</t>
    </r>
    <phoneticPr fontId="1" type="noConversion"/>
  </si>
</sst>
</file>

<file path=xl/styles.xml><?xml version="1.0" encoding="utf-8"?>
<styleSheet xmlns="http://schemas.openxmlformats.org/spreadsheetml/2006/main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00"/>
    <numFmt numFmtId="169" formatCode="0.000000"/>
    <numFmt numFmtId="170" formatCode="0.0000"/>
    <numFmt numFmtId="171" formatCode="0.0"/>
    <numFmt numFmtId="172" formatCode="0.000"/>
  </numFmts>
  <fonts count="13">
    <font>
      <sz val="10"/>
      <name val="Arial"/>
    </font>
    <font>
      <sz val="8"/>
      <name val="Arial"/>
    </font>
    <font>
      <sz val="8"/>
      <color indexed="8"/>
      <name val="Times New Roman"/>
    </font>
    <font>
      <sz val="8"/>
      <name val="Times New Roman"/>
    </font>
    <font>
      <sz val="8"/>
      <color indexed="9"/>
      <name val="Times New Roman"/>
    </font>
    <font>
      <vertAlign val="superscript"/>
      <sz val="8"/>
      <color indexed="9"/>
      <name val="Times New Roman"/>
    </font>
    <font>
      <i/>
      <sz val="8"/>
      <color indexed="9"/>
      <name val="Times New Roman"/>
    </font>
    <font>
      <vertAlign val="subscript"/>
      <sz val="8"/>
      <color indexed="9"/>
      <name val="Times New Roman"/>
    </font>
    <font>
      <i/>
      <sz val="8"/>
      <color indexed="8"/>
      <name val="Times New Roman"/>
    </font>
    <font>
      <vertAlign val="subscript"/>
      <sz val="8"/>
      <color indexed="8"/>
      <name val="Times New Roman"/>
    </font>
    <font>
      <i/>
      <vertAlign val="subscript"/>
      <sz val="8"/>
      <color indexed="8"/>
      <name val="Times New Roman"/>
    </font>
    <font>
      <i/>
      <sz val="8"/>
      <name val="Times New Roman"/>
    </font>
    <font>
      <vertAlign val="subscript"/>
      <sz val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/>
    <xf numFmtId="168" fontId="3" fillId="0" borderId="0" xfId="0" applyNumberFormat="1" applyFont="1" applyFill="1" applyAlignment="1"/>
    <xf numFmtId="169" fontId="3" fillId="0" borderId="0" xfId="0" applyNumberFormat="1" applyFont="1" applyFill="1" applyBorder="1" applyAlignment="1"/>
    <xf numFmtId="169" fontId="3" fillId="0" borderId="0" xfId="0" applyNumberFormat="1" applyFont="1" applyFill="1"/>
    <xf numFmtId="0" fontId="4" fillId="3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/>
    <xf numFmtId="168" fontId="3" fillId="0" borderId="1" xfId="0" applyNumberFormat="1" applyFont="1" applyFill="1" applyBorder="1" applyAlignment="1"/>
    <xf numFmtId="169" fontId="3" fillId="0" borderId="1" xfId="0" applyNumberFormat="1" applyFont="1" applyFill="1" applyBorder="1" applyAlignment="1"/>
    <xf numFmtId="169" fontId="3" fillId="0" borderId="1" xfId="0" applyNumberFormat="1" applyFont="1" applyFill="1" applyBorder="1"/>
    <xf numFmtId="0" fontId="3" fillId="0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169" fontId="8" fillId="2" borderId="1" xfId="0" applyNumberFormat="1" applyFont="1" applyFill="1" applyBorder="1" applyAlignment="1">
      <alignment horizontal="center"/>
    </xf>
    <xf numFmtId="168" fontId="8" fillId="2" borderId="1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170" fontId="8" fillId="2" borderId="1" xfId="0" applyNumberFormat="1" applyFont="1" applyFill="1" applyBorder="1" applyAlignment="1">
      <alignment horizontal="center"/>
    </xf>
    <xf numFmtId="170" fontId="3" fillId="0" borderId="0" xfId="0" applyNumberFormat="1" applyFont="1" applyFill="1"/>
    <xf numFmtId="170" fontId="6" fillId="3" borderId="1" xfId="0" applyNumberFormat="1" applyFont="1" applyFill="1" applyBorder="1" applyAlignment="1">
      <alignment horizontal="center"/>
    </xf>
    <xf numFmtId="170" fontId="3" fillId="0" borderId="1" xfId="0" applyNumberFormat="1" applyFont="1" applyFill="1" applyBorder="1"/>
    <xf numFmtId="171" fontId="2" fillId="2" borderId="1" xfId="0" applyNumberFormat="1" applyFont="1" applyFill="1" applyBorder="1" applyAlignment="1">
      <alignment horizontal="center"/>
    </xf>
    <xf numFmtId="171" fontId="3" fillId="0" borderId="0" xfId="0" applyNumberFormat="1" applyFont="1" applyFill="1"/>
    <xf numFmtId="171" fontId="4" fillId="3" borderId="1" xfId="0" applyNumberFormat="1" applyFont="1" applyFill="1" applyBorder="1" applyAlignment="1">
      <alignment horizontal="center"/>
    </xf>
    <xf numFmtId="171" fontId="3" fillId="0" borderId="1" xfId="0" applyNumberFormat="1" applyFont="1" applyFill="1" applyBorder="1"/>
    <xf numFmtId="172" fontId="8" fillId="2" borderId="1" xfId="0" applyNumberFormat="1" applyFont="1" applyFill="1" applyBorder="1" applyAlignment="1">
      <alignment horizontal="center"/>
    </xf>
    <xf numFmtId="172" fontId="3" fillId="0" borderId="0" xfId="0" applyNumberFormat="1" applyFont="1" applyFill="1"/>
    <xf numFmtId="172" fontId="3" fillId="0" borderId="0" xfId="0" applyNumberFormat="1" applyFont="1" applyFill="1" applyBorder="1" applyAlignment="1"/>
    <xf numFmtId="172" fontId="6" fillId="3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/>
    <xf numFmtId="172" fontId="3" fillId="0" borderId="1" xfId="0" applyNumberFormat="1" applyFont="1" applyFill="1" applyBorder="1" applyAlignment="1"/>
    <xf numFmtId="172" fontId="10" fillId="2" borderId="1" xfId="0" applyNumberFormat="1" applyFont="1" applyFill="1" applyBorder="1" applyAlignment="1">
      <alignment horizontal="center"/>
    </xf>
    <xf numFmtId="172" fontId="9" fillId="2" borderId="1" xfId="0" applyNumberFormat="1" applyFont="1" applyFill="1" applyBorder="1" applyAlignment="1">
      <alignment horizontal="center"/>
    </xf>
    <xf numFmtId="172" fontId="7" fillId="3" borderId="1" xfId="0" applyNumberFormat="1" applyFont="1" applyFill="1" applyBorder="1" applyAlignment="1">
      <alignment horizontal="center"/>
    </xf>
    <xf numFmtId="170" fontId="3" fillId="0" borderId="0" xfId="0" applyNumberFormat="1" applyFont="1" applyFill="1" applyAlignment="1"/>
    <xf numFmtId="170" fontId="3" fillId="0" borderId="1" xfId="0" applyNumberFormat="1" applyFont="1" applyFill="1" applyBorder="1" applyAlignment="1"/>
    <xf numFmtId="171" fontId="3" fillId="0" borderId="0" xfId="0" applyNumberFormat="1" applyFont="1" applyFill="1" applyAlignment="1">
      <alignment horizontal="center"/>
    </xf>
    <xf numFmtId="171" fontId="3" fillId="0" borderId="0" xfId="0" applyNumberFormat="1" applyFont="1" applyFill="1"/>
    <xf numFmtId="171" fontId="6" fillId="3" borderId="1" xfId="0" applyNumberFormat="1" applyFont="1" applyFill="1" applyBorder="1" applyAlignment="1">
      <alignment horizontal="center"/>
    </xf>
    <xf numFmtId="171" fontId="3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V21"/>
  <sheetViews>
    <sheetView tabSelected="1" zoomScale="150" workbookViewId="0">
      <selection activeCell="A14" sqref="A14"/>
    </sheetView>
  </sheetViews>
  <sheetFormatPr baseColWidth="10" defaultColWidth="8.83203125" defaultRowHeight="14" customHeight="1"/>
  <cols>
    <col min="1" max="2" width="11.5" style="2" customWidth="1"/>
    <col min="3" max="3" width="13.83203125" style="2" bestFit="1" customWidth="1"/>
    <col min="4" max="5" width="8.83203125" style="2"/>
    <col min="6" max="6" width="8.83203125" style="21"/>
    <col min="7" max="7" width="12" style="25" bestFit="1" customWidth="1"/>
    <col min="8" max="10" width="12" style="29" customWidth="1"/>
    <col min="11" max="12" width="8.83203125" style="29"/>
    <col min="13" max="15" width="8.83203125" style="2"/>
    <col min="16" max="16" width="6.33203125" style="2" customWidth="1"/>
    <col min="17" max="17" width="8.83203125" style="5"/>
    <col min="18" max="18" width="8.83203125" style="37"/>
    <col min="19" max="19" width="10.1640625" style="7" bestFit="1" customWidth="1"/>
    <col min="20" max="20" width="10.83203125" style="40" bestFit="1" customWidth="1"/>
    <col min="21" max="21" width="11.5" style="2" customWidth="1"/>
    <col min="22" max="22" width="13.33203125" style="2" customWidth="1"/>
    <col min="23" max="16384" width="8.83203125" style="2"/>
  </cols>
  <sheetData>
    <row r="1" spans="1:22" s="15" customFormat="1" ht="14" customHeight="1">
      <c r="A1" s="1" t="s">
        <v>19</v>
      </c>
      <c r="B1" s="1" t="s">
        <v>20</v>
      </c>
      <c r="C1" s="1" t="s">
        <v>21</v>
      </c>
      <c r="D1" s="1" t="s">
        <v>27</v>
      </c>
      <c r="E1" s="1" t="s">
        <v>25</v>
      </c>
      <c r="F1" s="20" t="s">
        <v>12</v>
      </c>
      <c r="G1" s="24" t="s">
        <v>28</v>
      </c>
      <c r="H1" s="34" t="s">
        <v>29</v>
      </c>
      <c r="I1" s="35" t="s">
        <v>30</v>
      </c>
      <c r="J1" s="35" t="s">
        <v>31</v>
      </c>
      <c r="K1" s="28" t="s">
        <v>32</v>
      </c>
      <c r="L1" s="28" t="s">
        <v>33</v>
      </c>
      <c r="M1" s="1" t="s">
        <v>34</v>
      </c>
      <c r="N1" s="1" t="s">
        <v>35</v>
      </c>
      <c r="O1" s="1" t="s">
        <v>8</v>
      </c>
      <c r="P1" s="1"/>
      <c r="Q1" s="18" t="s">
        <v>6</v>
      </c>
      <c r="R1" s="20" t="s">
        <v>10</v>
      </c>
      <c r="S1" s="17" t="s">
        <v>36</v>
      </c>
      <c r="T1" s="39"/>
    </row>
    <row r="2" spans="1:22" ht="14" customHeight="1">
      <c r="A2" s="19">
        <v>40121</v>
      </c>
      <c r="C2" s="3" t="s">
        <v>22</v>
      </c>
      <c r="D2" s="2">
        <v>1</v>
      </c>
      <c r="E2" s="2">
        <v>33.366</v>
      </c>
      <c r="F2" s="21">
        <f>68.1806</f>
        <v>68.180599999999998</v>
      </c>
      <c r="G2" s="25">
        <v>22.5</v>
      </c>
      <c r="H2" s="29">
        <v>8.1000000000000003E-2</v>
      </c>
      <c r="I2" s="29">
        <v>0.29199999999999998</v>
      </c>
      <c r="J2" s="29">
        <v>3.0000000000000001E-3</v>
      </c>
      <c r="K2" s="29">
        <f>(H2-J2)/(I2-J2)</f>
        <v>0.26989619377162632</v>
      </c>
      <c r="L2" s="30">
        <f>K2*(1+0.01869*(25-G2))</f>
        <v>0.28250709342560554</v>
      </c>
      <c r="M2" s="4">
        <f>LOG((L2-0.00381)/(2.8729-0.05104*L2))</f>
        <v>-1.0110028458195515</v>
      </c>
      <c r="N2" s="4">
        <f>5.8182+0.00129*(35-E2)+M2</f>
        <v>4.8093050141804481</v>
      </c>
      <c r="O2" s="4">
        <f>10^-N2</f>
        <v>1.5512971185694419E-5</v>
      </c>
      <c r="Q2" s="5">
        <v>1.5313000000000001</v>
      </c>
      <c r="R2" s="37">
        <f>F2+Q2</f>
        <v>69.7119</v>
      </c>
      <c r="S2" s="6">
        <f>((0.0022318*F2)+(O2*R2))/Q2</f>
        <v>0.1000763415241951</v>
      </c>
      <c r="U2" s="15"/>
      <c r="V2" s="15"/>
    </row>
    <row r="3" spans="1:22" ht="14" customHeight="1">
      <c r="C3" s="3" t="s">
        <v>17</v>
      </c>
      <c r="D3" s="2">
        <v>2</v>
      </c>
      <c r="E3" s="2">
        <v>33.366</v>
      </c>
      <c r="F3" s="21">
        <f>71.3535</f>
        <v>71.353499999999997</v>
      </c>
      <c r="G3" s="25">
        <v>22.5</v>
      </c>
      <c r="H3" s="29">
        <v>0.13500000000000001</v>
      </c>
      <c r="I3" s="29">
        <v>0.25</v>
      </c>
      <c r="J3" s="29">
        <v>3.0000000000000001E-3</v>
      </c>
      <c r="K3" s="29">
        <f>(H3-J3)/(I3-J3)</f>
        <v>0.53441295546558709</v>
      </c>
      <c r="L3" s="30">
        <f>K3*(1+0.01869*(25-G3))</f>
        <v>0.5593834008097166</v>
      </c>
      <c r="M3" s="4">
        <f>LOG((L3-0.00381)/(2.8729-0.05104*L3))</f>
        <v>-0.70924144904277897</v>
      </c>
      <c r="N3" s="4">
        <f>5.8182+0.00129*(35-E3)+M3</f>
        <v>5.1110664109572213</v>
      </c>
      <c r="O3" s="4">
        <f>10^-N3</f>
        <v>7.7434337857501505E-6</v>
      </c>
      <c r="Q3" s="5">
        <v>1.5967</v>
      </c>
      <c r="R3" s="37">
        <f t="shared" ref="R3:R4" si="0">F3+Q3</f>
        <v>72.950199999999995</v>
      </c>
      <c r="S3" s="6">
        <f t="shared" ref="S3:S4" si="1">((0.0022318*F3)+(O3*R3))/Q3</f>
        <v>0.10008869940712546</v>
      </c>
      <c r="U3" s="7"/>
      <c r="V3" s="7"/>
    </row>
    <row r="4" spans="1:22" ht="14" customHeight="1">
      <c r="C4" s="3" t="s">
        <v>17</v>
      </c>
      <c r="D4" s="2">
        <v>3</v>
      </c>
      <c r="E4" s="2">
        <v>33.366</v>
      </c>
      <c r="F4" s="21">
        <f>73.8526</f>
        <v>73.852599999999995</v>
      </c>
      <c r="G4" s="25">
        <v>22.1</v>
      </c>
      <c r="H4" s="29">
        <v>4.8000000000000001E-2</v>
      </c>
      <c r="I4" s="29">
        <v>0.26700000000000002</v>
      </c>
      <c r="J4" s="29">
        <v>0</v>
      </c>
      <c r="K4" s="29">
        <f>(H4-J4)/(I4-J4)</f>
        <v>0.1797752808988764</v>
      </c>
      <c r="L4" s="30">
        <f>K4*(1+0.01869*(25-G4))</f>
        <v>0.1895192808988764</v>
      </c>
      <c r="M4" s="4">
        <f>LOG((L4-0.00381)/(2.8729-0.05104*L4))</f>
        <v>-1.1880221627107395</v>
      </c>
      <c r="N4" s="4">
        <f>5.8182+0.00129*(35-E4)+M4</f>
        <v>4.6322856972892605</v>
      </c>
      <c r="O4" s="4">
        <f>10^-N4</f>
        <v>2.3319235196160733E-5</v>
      </c>
      <c r="Q4" s="5">
        <v>1.6646000000000001</v>
      </c>
      <c r="R4" s="37">
        <f t="shared" si="0"/>
        <v>75.517200000000003</v>
      </c>
      <c r="S4" s="6">
        <f t="shared" si="1"/>
        <v>0.10007523490817943</v>
      </c>
      <c r="U4" s="2" t="s">
        <v>14</v>
      </c>
      <c r="V4" s="7">
        <f>AVERAGE(S2:S4)</f>
        <v>0.10008009194649999</v>
      </c>
    </row>
    <row r="5" spans="1:22" ht="14" customHeight="1">
      <c r="U5" s="7"/>
    </row>
    <row r="6" spans="1:22" s="15" customFormat="1" ht="14" customHeight="1">
      <c r="A6" s="8" t="s">
        <v>23</v>
      </c>
      <c r="B6" s="8" t="s">
        <v>20</v>
      </c>
      <c r="C6" s="8" t="s">
        <v>24</v>
      </c>
      <c r="D6" s="8" t="s">
        <v>16</v>
      </c>
      <c r="E6" s="8" t="s">
        <v>25</v>
      </c>
      <c r="F6" s="22" t="s">
        <v>13</v>
      </c>
      <c r="G6" s="26" t="s">
        <v>28</v>
      </c>
      <c r="H6" s="36" t="s">
        <v>3</v>
      </c>
      <c r="I6" s="36" t="s">
        <v>4</v>
      </c>
      <c r="J6" s="36" t="s">
        <v>5</v>
      </c>
      <c r="K6" s="31" t="s">
        <v>37</v>
      </c>
      <c r="L6" s="31" t="s">
        <v>38</v>
      </c>
      <c r="M6" s="8" t="s">
        <v>0</v>
      </c>
      <c r="N6" s="8" t="s">
        <v>1</v>
      </c>
      <c r="O6" s="8" t="s">
        <v>9</v>
      </c>
      <c r="P6" s="8"/>
      <c r="Q6" s="16" t="s">
        <v>7</v>
      </c>
      <c r="R6" s="22" t="s">
        <v>11</v>
      </c>
      <c r="S6" s="16" t="s">
        <v>26</v>
      </c>
      <c r="T6" s="41" t="s">
        <v>2</v>
      </c>
      <c r="U6" s="2"/>
      <c r="V6" s="2"/>
    </row>
    <row r="7" spans="1:22" ht="14" customHeight="1">
      <c r="A7" s="19">
        <v>40121</v>
      </c>
      <c r="C7" s="3" t="s">
        <v>18</v>
      </c>
      <c r="D7" s="2">
        <v>1</v>
      </c>
      <c r="E7" s="2">
        <v>35</v>
      </c>
      <c r="F7" s="21">
        <v>69.416300000000007</v>
      </c>
      <c r="G7" s="25">
        <v>22.8</v>
      </c>
      <c r="H7" s="29">
        <v>7.3999999999999996E-2</v>
      </c>
      <c r="I7" s="29">
        <v>0.28000000000000003</v>
      </c>
      <c r="J7" s="29">
        <v>4.0000000000000001E-3</v>
      </c>
      <c r="K7" s="29">
        <f>(H7-J7)/(I7-J7)</f>
        <v>0.25362318840579706</v>
      </c>
      <c r="L7" s="30">
        <f t="shared" ref="L7:L16" si="2">K7*(1+0.01869*(25-G7))</f>
        <v>0.26405166666666663</v>
      </c>
      <c r="M7" s="4">
        <f t="shared" ref="M7:M21" si="3">LOG((L7-0.00381)/(2.8729-0.05104*L7))</f>
        <v>-1.0409015445696714</v>
      </c>
      <c r="N7" s="4">
        <f>5.8182+0.00129*(35-E7)+M7</f>
        <v>4.7772984554303282</v>
      </c>
      <c r="O7" s="4">
        <f t="shared" ref="O7:O21" si="4">10^-N7</f>
        <v>1.6699426035609871E-5</v>
      </c>
      <c r="Q7" s="5">
        <v>1.4564999999999999</v>
      </c>
      <c r="R7" s="37">
        <f>F7+Q7</f>
        <v>70.872800000000012</v>
      </c>
      <c r="S7" s="6">
        <f>((Q7*0.1000017)-(O7*R7))/F7</f>
        <v>2.081196217148759E-3</v>
      </c>
      <c r="T7" s="40">
        <f t="shared" ref="T7:T21" si="5">S7*1000000</f>
        <v>2081.1962171487589</v>
      </c>
      <c r="U7" s="15"/>
      <c r="V7" s="15"/>
    </row>
    <row r="8" spans="1:22" ht="14" customHeight="1">
      <c r="C8" s="3" t="s">
        <v>18</v>
      </c>
      <c r="D8" s="2">
        <v>2</v>
      </c>
      <c r="E8" s="2">
        <v>35</v>
      </c>
      <c r="F8" s="21">
        <v>72.585400000000007</v>
      </c>
      <c r="G8" s="25">
        <v>23</v>
      </c>
      <c r="H8" s="29">
        <v>7.5999999999999998E-2</v>
      </c>
      <c r="I8" s="29">
        <v>0.26700000000000002</v>
      </c>
      <c r="J8" s="29">
        <v>3.0000000000000001E-3</v>
      </c>
      <c r="K8" s="29">
        <f t="shared" ref="K8:K11" si="6">(H8-J8)/(I8-J8)</f>
        <v>0.27651515151515149</v>
      </c>
      <c r="L8" s="30">
        <f t="shared" si="2"/>
        <v>0.28685128787878783</v>
      </c>
      <c r="M8" s="4">
        <f t="shared" si="3"/>
        <v>-1.0042518047409175</v>
      </c>
      <c r="N8" s="4">
        <f>5.8182+0.00129*(35-E8)+M8</f>
        <v>4.8139481952590826</v>
      </c>
      <c r="O8" s="4">
        <f t="shared" si="4"/>
        <v>1.5348000502346411E-5</v>
      </c>
      <c r="Q8" s="5">
        <v>1.5261</v>
      </c>
      <c r="R8" s="37">
        <f t="shared" ref="R8:R11" si="7">F8+Q8</f>
        <v>74.111500000000007</v>
      </c>
      <c r="S8" s="6">
        <f t="shared" ref="S8:S11" si="8">((Q8*0.1000017)-(O8*R8))/F8</f>
        <v>2.086853982078632E-3</v>
      </c>
      <c r="T8" s="40">
        <f t="shared" si="5"/>
        <v>2086.8539820786318</v>
      </c>
    </row>
    <row r="9" spans="1:22" ht="14" customHeight="1">
      <c r="C9" s="3" t="s">
        <v>18</v>
      </c>
      <c r="D9" s="2">
        <v>3</v>
      </c>
      <c r="E9" s="2">
        <v>35</v>
      </c>
      <c r="F9" s="21">
        <v>70.382900000000006</v>
      </c>
      <c r="G9" s="25">
        <v>23</v>
      </c>
      <c r="H9" s="29">
        <v>0.06</v>
      </c>
      <c r="I9" s="29">
        <v>0.28299999999999997</v>
      </c>
      <c r="J9" s="29">
        <v>2E-3</v>
      </c>
      <c r="K9" s="29">
        <f t="shared" si="6"/>
        <v>0.20640569395017794</v>
      </c>
      <c r="L9" s="30">
        <f t="shared" si="2"/>
        <v>0.21412113879003558</v>
      </c>
      <c r="M9" s="4">
        <f t="shared" si="3"/>
        <v>-1.133802992802172</v>
      </c>
      <c r="N9" s="4">
        <f>5.8182+0.00129*(35-E9)+M9</f>
        <v>4.6843970071978278</v>
      </c>
      <c r="O9" s="4">
        <f t="shared" si="4"/>
        <v>2.0682498085678201E-5</v>
      </c>
      <c r="Q9" s="5">
        <v>1.4831000000000001</v>
      </c>
      <c r="R9" s="37">
        <f t="shared" si="7"/>
        <v>71.866</v>
      </c>
      <c r="S9" s="6">
        <f t="shared" si="8"/>
        <v>2.0861054725306092E-3</v>
      </c>
      <c r="T9" s="40">
        <f t="shared" si="5"/>
        <v>2086.1054725306094</v>
      </c>
    </row>
    <row r="10" spans="1:22" ht="14" customHeight="1">
      <c r="C10" s="3" t="s">
        <v>18</v>
      </c>
      <c r="D10" s="2">
        <v>4</v>
      </c>
      <c r="E10" s="2">
        <v>35</v>
      </c>
      <c r="F10" s="21">
        <v>70.715000000000003</v>
      </c>
      <c r="G10" s="25">
        <v>22.9</v>
      </c>
      <c r="H10" s="29">
        <v>5.0999999999999997E-2</v>
      </c>
      <c r="I10" s="29">
        <v>0.28299999999999997</v>
      </c>
      <c r="J10" s="29">
        <v>3.0000000000000001E-3</v>
      </c>
      <c r="K10" s="29">
        <f t="shared" si="6"/>
        <v>0.17142857142857143</v>
      </c>
      <c r="L10" s="30">
        <f t="shared" si="2"/>
        <v>0.17815697142857145</v>
      </c>
      <c r="M10" s="4">
        <f t="shared" si="3"/>
        <v>-1.2155293186334701</v>
      </c>
      <c r="N10" s="4">
        <f>5.8182+0.00129*(35-E10)+M10</f>
        <v>4.6026706813665301</v>
      </c>
      <c r="O10" s="4">
        <f t="shared" si="4"/>
        <v>2.4964870560215326E-5</v>
      </c>
      <c r="Q10" s="5">
        <v>1.4916</v>
      </c>
      <c r="R10" s="37">
        <f t="shared" si="7"/>
        <v>72.206600000000009</v>
      </c>
      <c r="S10" s="6">
        <f t="shared" si="8"/>
        <v>2.0838564278781975E-3</v>
      </c>
      <c r="T10" s="40">
        <f t="shared" si="5"/>
        <v>2083.8564278781973</v>
      </c>
    </row>
    <row r="11" spans="1:22" ht="14" customHeight="1">
      <c r="C11" s="3" t="s">
        <v>18</v>
      </c>
      <c r="D11" s="2">
        <v>5</v>
      </c>
      <c r="E11" s="2">
        <v>35</v>
      </c>
      <c r="F11" s="21">
        <v>70.175700000000006</v>
      </c>
      <c r="G11" s="25">
        <v>23.4</v>
      </c>
      <c r="H11" s="29">
        <v>6.4000000000000001E-2</v>
      </c>
      <c r="I11" s="29">
        <v>0.27500000000000002</v>
      </c>
      <c r="J11" s="29">
        <v>0</v>
      </c>
      <c r="K11" s="29">
        <f t="shared" si="6"/>
        <v>0.23272727272727273</v>
      </c>
      <c r="L11" s="30">
        <f t="shared" si="2"/>
        <v>0.23968674909090906</v>
      </c>
      <c r="M11" s="4">
        <f t="shared" si="3"/>
        <v>-1.0837820796226829</v>
      </c>
      <c r="N11" s="4">
        <f>5.8182+0.00129*(35-E11)+M11</f>
        <v>4.7344179203773171</v>
      </c>
      <c r="O11" s="4">
        <f t="shared" si="4"/>
        <v>1.8432408199335958E-5</v>
      </c>
      <c r="Q11" s="5">
        <v>1.472</v>
      </c>
      <c r="R11" s="37">
        <f t="shared" si="7"/>
        <v>71.6477</v>
      </c>
      <c r="S11" s="6">
        <f t="shared" si="8"/>
        <v>2.0788088005827716E-3</v>
      </c>
      <c r="T11" s="40">
        <f t="shared" si="5"/>
        <v>2078.8088005827717</v>
      </c>
    </row>
    <row r="12" spans="1:22" ht="14" customHeight="1">
      <c r="C12" s="3"/>
      <c r="L12" s="30"/>
      <c r="M12" s="4"/>
      <c r="N12" s="4"/>
      <c r="O12" s="4"/>
      <c r="S12" s="6"/>
    </row>
    <row r="13" spans="1:22" ht="14" customHeight="1">
      <c r="A13" s="9" t="s">
        <v>39</v>
      </c>
      <c r="B13" s="9"/>
      <c r="C13" s="10"/>
      <c r="D13" s="9"/>
      <c r="E13" s="9"/>
      <c r="F13" s="23"/>
      <c r="G13" s="27"/>
      <c r="H13" s="32"/>
      <c r="I13" s="32"/>
      <c r="J13" s="32"/>
      <c r="K13" s="32"/>
      <c r="L13" s="33"/>
      <c r="M13" s="11"/>
      <c r="N13" s="11"/>
      <c r="O13" s="11"/>
      <c r="P13" s="9"/>
      <c r="Q13" s="12"/>
      <c r="R13" s="38"/>
      <c r="S13" s="13"/>
      <c r="T13" s="42"/>
    </row>
    <row r="14" spans="1:22" ht="14" customHeight="1">
      <c r="C14" s="3" t="s">
        <v>22</v>
      </c>
      <c r="D14" s="2">
        <v>1</v>
      </c>
      <c r="E14" s="2">
        <v>33.366</v>
      </c>
      <c r="F14" s="21">
        <f>68.1806</f>
        <v>68.180599999999998</v>
      </c>
      <c r="G14" s="25">
        <v>22.5</v>
      </c>
      <c r="H14" s="29">
        <v>8.1000000000000003E-2</v>
      </c>
      <c r="I14" s="29">
        <v>0.29199999999999998</v>
      </c>
      <c r="J14" s="29">
        <v>3.0000000000000001E-3</v>
      </c>
      <c r="K14" s="29">
        <f>(H14-J14)/(I14-J14)</f>
        <v>0.26989619377162632</v>
      </c>
      <c r="L14" s="30">
        <f t="shared" si="2"/>
        <v>0.28250709342560554</v>
      </c>
      <c r="M14" s="4">
        <f t="shared" si="3"/>
        <v>-1.0110028458195515</v>
      </c>
      <c r="N14" s="4">
        <f>5.8182+0.00129*(35-E14)+M14</f>
        <v>4.8093050141804481</v>
      </c>
      <c r="O14" s="4">
        <f t="shared" si="4"/>
        <v>1.5512971185694419E-5</v>
      </c>
      <c r="Q14" s="5">
        <v>1.5313000000000001</v>
      </c>
      <c r="R14" s="37">
        <f t="shared" ref="R14:R16" si="9">F14+Q14</f>
        <v>69.7119</v>
      </c>
      <c r="S14" s="6">
        <f>((Q14*0.1000017)-(O14*R14))/F14</f>
        <v>2.2301235910801606E-3</v>
      </c>
      <c r="T14" s="40">
        <f t="shared" si="5"/>
        <v>2230.1235910801606</v>
      </c>
    </row>
    <row r="15" spans="1:22" ht="14" customHeight="1">
      <c r="C15" s="3" t="s">
        <v>17</v>
      </c>
      <c r="D15" s="2">
        <v>2</v>
      </c>
      <c r="E15" s="2">
        <v>33.366</v>
      </c>
      <c r="F15" s="21">
        <f>71.3535</f>
        <v>71.353499999999997</v>
      </c>
      <c r="G15" s="25">
        <v>22.5</v>
      </c>
      <c r="H15" s="29">
        <v>0.13500000000000001</v>
      </c>
      <c r="I15" s="29">
        <v>0.25</v>
      </c>
      <c r="J15" s="29">
        <v>3.0000000000000001E-3</v>
      </c>
      <c r="K15" s="29">
        <f t="shared" ref="K15:K16" si="10">(H15-J15)/(I15-J15)</f>
        <v>0.53441295546558709</v>
      </c>
      <c r="L15" s="30">
        <f t="shared" si="2"/>
        <v>0.5593834008097166</v>
      </c>
      <c r="M15" s="4">
        <f t="shared" si="3"/>
        <v>-0.70924144904277897</v>
      </c>
      <c r="N15" s="4">
        <f>5.8182+0.00129*(35-E15)+M15</f>
        <v>5.1110664109572213</v>
      </c>
      <c r="O15" s="4">
        <f t="shared" si="4"/>
        <v>7.7434337857501505E-6</v>
      </c>
      <c r="Q15" s="5">
        <v>1.5967</v>
      </c>
      <c r="R15" s="37">
        <f t="shared" si="9"/>
        <v>72.950199999999995</v>
      </c>
      <c r="S15" s="6">
        <f t="shared" ref="S15:S16" si="11">((Q15*0.1000017)-(O15*R15))/F15</f>
        <v>2.229853186552065E-3</v>
      </c>
      <c r="T15" s="40">
        <f t="shared" si="5"/>
        <v>2229.8531865520649</v>
      </c>
    </row>
    <row r="16" spans="1:22" ht="14" customHeight="1">
      <c r="C16" s="3" t="s">
        <v>17</v>
      </c>
      <c r="D16" s="2">
        <v>3</v>
      </c>
      <c r="E16" s="2">
        <v>33.366</v>
      </c>
      <c r="F16" s="21">
        <f>73.8526</f>
        <v>73.852599999999995</v>
      </c>
      <c r="G16" s="25">
        <v>22.1</v>
      </c>
      <c r="H16" s="29">
        <v>4.8000000000000001E-2</v>
      </c>
      <c r="I16" s="29">
        <v>0.26700000000000002</v>
      </c>
      <c r="J16" s="29">
        <v>0</v>
      </c>
      <c r="K16" s="29">
        <f t="shared" si="10"/>
        <v>0.1797752808988764</v>
      </c>
      <c r="L16" s="30">
        <f t="shared" si="2"/>
        <v>0.1895192808988764</v>
      </c>
      <c r="M16" s="4">
        <f t="shared" si="3"/>
        <v>-1.1880221627107395</v>
      </c>
      <c r="N16" s="4">
        <f>5.8182+0.00129*(35-E16)+M16</f>
        <v>4.6322856972892605</v>
      </c>
      <c r="O16" s="4">
        <f t="shared" si="4"/>
        <v>2.3319235196160733E-5</v>
      </c>
      <c r="Q16" s="5">
        <v>1.6646000000000001</v>
      </c>
      <c r="R16" s="37">
        <f t="shared" si="9"/>
        <v>75.517200000000003</v>
      </c>
      <c r="S16" s="6">
        <f t="shared" si="11"/>
        <v>2.2301425606118743E-3</v>
      </c>
      <c r="T16" s="40">
        <f t="shared" si="5"/>
        <v>2230.1425606118742</v>
      </c>
    </row>
    <row r="17" spans="1:20" ht="14" customHeight="1">
      <c r="C17" s="3"/>
      <c r="L17" s="30"/>
      <c r="M17" s="4"/>
      <c r="N17" s="4"/>
      <c r="O17" s="4"/>
    </row>
    <row r="18" spans="1:20" ht="14" customHeight="1">
      <c r="A18" s="9" t="s">
        <v>15</v>
      </c>
      <c r="B18" s="9"/>
      <c r="C18" s="9"/>
      <c r="D18" s="9"/>
      <c r="E18" s="9"/>
      <c r="F18" s="23"/>
      <c r="G18" s="27"/>
      <c r="H18" s="32"/>
      <c r="I18" s="32"/>
      <c r="J18" s="32"/>
      <c r="K18" s="32"/>
      <c r="L18" s="32"/>
      <c r="M18" s="9"/>
      <c r="N18" s="9"/>
      <c r="O18" s="9"/>
      <c r="P18" s="9"/>
      <c r="Q18" s="12"/>
      <c r="R18" s="38"/>
      <c r="S18" s="14"/>
      <c r="T18" s="42"/>
    </row>
    <row r="19" spans="1:20" ht="14" customHeight="1">
      <c r="C19" s="3" t="s">
        <v>22</v>
      </c>
      <c r="D19" s="2">
        <v>1</v>
      </c>
      <c r="E19" s="2">
        <v>33.366</v>
      </c>
      <c r="F19" s="21">
        <v>68.180599999999998</v>
      </c>
      <c r="G19" s="25">
        <v>22.5</v>
      </c>
      <c r="H19" s="29">
        <v>8.1000000000000003E-2</v>
      </c>
      <c r="I19" s="29">
        <v>0.29199999999999998</v>
      </c>
      <c r="J19" s="29">
        <v>3.0000000000000001E-3</v>
      </c>
      <c r="K19" s="29">
        <f>(H19-J19)/(I19-J19)</f>
        <v>0.26989619377162632</v>
      </c>
      <c r="L19" s="30">
        <f>K19*(1+0.01869*(25-G19))</f>
        <v>0.28250709342560554</v>
      </c>
      <c r="M19" s="4">
        <f t="shared" si="3"/>
        <v>-1.0110028458195515</v>
      </c>
      <c r="N19" s="4">
        <f>5.8182+0.00129*(35-E19)+M19</f>
        <v>4.8093050141804481</v>
      </c>
      <c r="O19" s="4">
        <f t="shared" si="4"/>
        <v>1.5512971185694419E-5</v>
      </c>
      <c r="Q19" s="5">
        <v>1.5313000000000001</v>
      </c>
      <c r="R19" s="37">
        <f t="shared" ref="R19:R21" si="12">F19+Q19</f>
        <v>69.7119</v>
      </c>
      <c r="S19" s="6">
        <f>((Q19*0.10008)-(O19*R19))/F19</f>
        <v>2.231882167420058E-3</v>
      </c>
      <c r="T19" s="40">
        <f t="shared" si="5"/>
        <v>2231.8821674200581</v>
      </c>
    </row>
    <row r="20" spans="1:20" ht="14" customHeight="1">
      <c r="C20" s="3" t="s">
        <v>17</v>
      </c>
      <c r="D20" s="2">
        <v>2</v>
      </c>
      <c r="E20" s="2">
        <v>33.366</v>
      </c>
      <c r="F20" s="21">
        <v>71.353499999999997</v>
      </c>
      <c r="G20" s="25">
        <v>22.5</v>
      </c>
      <c r="H20" s="29">
        <v>0.13500000000000001</v>
      </c>
      <c r="I20" s="29">
        <v>0.25</v>
      </c>
      <c r="J20" s="29">
        <v>3.0000000000000001E-3</v>
      </c>
      <c r="K20" s="29">
        <f t="shared" ref="K20:K21" si="13">(H20-J20)/(I20-J20)</f>
        <v>0.53441295546558709</v>
      </c>
      <c r="L20" s="30">
        <f>K20*(1+0.01869*(25-G20))</f>
        <v>0.5593834008097166</v>
      </c>
      <c r="M20" s="4">
        <f t="shared" si="3"/>
        <v>-0.70924144904277897</v>
      </c>
      <c r="N20" s="4">
        <f>5.8182+0.00129*(35-E20)+M20</f>
        <v>5.1110664109572213</v>
      </c>
      <c r="O20" s="4">
        <f t="shared" si="4"/>
        <v>7.7434337857501505E-6</v>
      </c>
      <c r="Q20" s="5">
        <v>1.5967</v>
      </c>
      <c r="R20" s="37">
        <f t="shared" si="12"/>
        <v>72.950199999999995</v>
      </c>
      <c r="S20" s="6">
        <f t="shared" ref="S20:S21" si="14">((Q20*0.10008)-(O20*R20))/F20</f>
        <v>2.2316053305954549E-3</v>
      </c>
      <c r="T20" s="40">
        <f t="shared" si="5"/>
        <v>2231.6053305954547</v>
      </c>
    </row>
    <row r="21" spans="1:20" ht="14" customHeight="1">
      <c r="C21" s="3" t="s">
        <v>17</v>
      </c>
      <c r="D21" s="2">
        <v>3</v>
      </c>
      <c r="E21" s="2">
        <v>33.366</v>
      </c>
      <c r="F21" s="21">
        <v>73.852599999999995</v>
      </c>
      <c r="G21" s="25">
        <v>22.1</v>
      </c>
      <c r="H21" s="29">
        <v>4.8000000000000001E-2</v>
      </c>
      <c r="I21" s="29">
        <v>0.26700000000000002</v>
      </c>
      <c r="J21" s="29">
        <v>0</v>
      </c>
      <c r="K21" s="29">
        <f t="shared" si="13"/>
        <v>0.1797752808988764</v>
      </c>
      <c r="L21" s="30">
        <f>K21*(1+0.01869*(25-G21))</f>
        <v>0.1895192808988764</v>
      </c>
      <c r="M21" s="4">
        <f t="shared" si="3"/>
        <v>-1.1880221627107395</v>
      </c>
      <c r="N21" s="4">
        <f>5.8182+0.00129*(35-E21)+M21</f>
        <v>4.6322856972892605</v>
      </c>
      <c r="O21" s="4">
        <f t="shared" si="4"/>
        <v>2.3319235196160733E-5</v>
      </c>
      <c r="Q21" s="5">
        <v>1.6646000000000001</v>
      </c>
      <c r="R21" s="37">
        <f t="shared" si="12"/>
        <v>75.517200000000003</v>
      </c>
      <c r="S21" s="6">
        <f t="shared" si="14"/>
        <v>2.2319074027433634E-3</v>
      </c>
      <c r="T21" s="40">
        <f t="shared" si="5"/>
        <v>2231.9074027433635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USGS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CMD</dc:creator>
  <cp:lastModifiedBy>Chris</cp:lastModifiedBy>
  <dcterms:created xsi:type="dcterms:W3CDTF">2009-11-04T17:56:35Z</dcterms:created>
  <dcterms:modified xsi:type="dcterms:W3CDTF">2009-11-12T21:39:05Z</dcterms:modified>
</cp:coreProperties>
</file>